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Q:\Travel\CommonlyUsedForms\"/>
    </mc:Choice>
  </mc:AlternateContent>
  <xr:revisionPtr revIDLastSave="0" documentId="13_ncr:1_{E6D2EEF3-90E3-4DEB-8B5E-6F5C23B11E7E}" xr6:coauthVersionLast="47" xr6:coauthVersionMax="47" xr10:uidLastSave="{00000000-0000-0000-0000-000000000000}"/>
  <workbookProtection workbookAlgorithmName="SHA-512" workbookHashValue="qc99/ZoVF1zF/HZvq6t7QXqXzkwIn/4MdpqPTqkLhhLpfcon2jSVirF4wVImafvUukFj2Hond1ipLHwrxxUSTQ==" workbookSaltValue="CkQVj3bfk3NwVjYJGFJ1TA==" workbookSpinCount="100000" lockStructure="1"/>
  <bookViews>
    <workbookView xWindow="28680" yWindow="-120" windowWidth="29040" windowHeight="16440" xr2:uid="{00000000-000D-0000-FFFF-FFFF00000000}"/>
  </bookViews>
  <sheets>
    <sheet name="Lodging Exceeds Calculator" sheetId="1" r:id="rId1"/>
    <sheet name="Sheet1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G16" i="1" s="1"/>
  <c r="B12" i="1"/>
  <c r="E17" i="1"/>
  <c r="C17" i="1" l="1"/>
  <c r="C16" i="1" l="1"/>
  <c r="C20" i="1" l="1"/>
  <c r="C22" i="1"/>
  <c r="E16" i="1"/>
  <c r="G17" i="1"/>
  <c r="G18" i="1" s="1"/>
  <c r="C18" i="1"/>
  <c r="C23" i="1" l="1"/>
  <c r="C24" i="1"/>
</calcChain>
</file>

<file path=xl/sharedStrings.xml><?xml version="1.0" encoding="utf-8"?>
<sst xmlns="http://schemas.openxmlformats.org/spreadsheetml/2006/main" count="130" uniqueCount="123">
  <si>
    <t>Lodging</t>
  </si>
  <si>
    <t>Tax</t>
  </si>
  <si>
    <t>X</t>
  </si>
  <si>
    <t>=</t>
  </si>
  <si>
    <t>Lodging per diem rate per night</t>
  </si>
  <si>
    <t>Actual lodging rate per night (excluding tax)</t>
  </si>
  <si>
    <t>NOTE: A separate calculation must be done for each rate when the rates vary per night.</t>
  </si>
  <si>
    <t>Total Lodging Exceeds (amount to enter on travel expense report)</t>
  </si>
  <si>
    <t>Complete the yellow-highlighted cells</t>
  </si>
  <si>
    <t>State</t>
  </si>
  <si>
    <t>State Tax Rate</t>
  </si>
  <si>
    <t>Ala.</t>
  </si>
  <si>
    <t>Alaska</t>
  </si>
  <si>
    <t>Ariz.</t>
  </si>
  <si>
    <t>Ark.</t>
  </si>
  <si>
    <t>Calif. (b)</t>
  </si>
  <si>
    <t>Colo.</t>
  </si>
  <si>
    <t>Conn.</t>
  </si>
  <si>
    <t>Del.</t>
  </si>
  <si>
    <t>D.C.</t>
  </si>
  <si>
    <t>Fla.</t>
  </si>
  <si>
    <t>Ga.</t>
  </si>
  <si>
    <t>Hawaii (c)</t>
  </si>
  <si>
    <t>Idaho</t>
  </si>
  <si>
    <t>Ill.</t>
  </si>
  <si>
    <t>Ind.</t>
  </si>
  <si>
    <t>Iowa</t>
  </si>
  <si>
    <t>Kans.</t>
  </si>
  <si>
    <t>Ky.</t>
  </si>
  <si>
    <t>La.</t>
  </si>
  <si>
    <t>Maine</t>
  </si>
  <si>
    <t>Md.</t>
  </si>
  <si>
    <t>Mass.</t>
  </si>
  <si>
    <t>Mich.</t>
  </si>
  <si>
    <t>Minn.</t>
  </si>
  <si>
    <t>Miss.</t>
  </si>
  <si>
    <t>Mo.</t>
  </si>
  <si>
    <t>Mont. (d)</t>
  </si>
  <si>
    <t>Nebr.</t>
  </si>
  <si>
    <t>Nev.</t>
  </si>
  <si>
    <t>N.H.</t>
  </si>
  <si>
    <t>N.J. (e)</t>
  </si>
  <si>
    <t>N.M. (c)</t>
  </si>
  <si>
    <t>N.Y.</t>
  </si>
  <si>
    <t>N.C.</t>
  </si>
  <si>
    <t>N.D.</t>
  </si>
  <si>
    <t>Ohio</t>
  </si>
  <si>
    <t>Okla.</t>
  </si>
  <si>
    <t>Ore.</t>
  </si>
  <si>
    <t>Pa.</t>
  </si>
  <si>
    <t>R.I.</t>
  </si>
  <si>
    <t>S.C.</t>
  </si>
  <si>
    <t>S.D. (c)</t>
  </si>
  <si>
    <t>Tenn.</t>
  </si>
  <si>
    <t>Tex.</t>
  </si>
  <si>
    <t>Utah (b)</t>
  </si>
  <si>
    <t>Vt.</t>
  </si>
  <si>
    <t>Va. (b)</t>
  </si>
  <si>
    <t>Wash.</t>
  </si>
  <si>
    <t>W.Va. </t>
  </si>
  <si>
    <t>Wis.</t>
  </si>
  <si>
    <t>Wyo.</t>
  </si>
  <si>
    <t>Alabama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</si>
  <si>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</si>
  <si>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</si>
  <si>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</si>
  <si>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</si>
  <si>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</si>
  <si>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</si>
  <si>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</si>
  <si>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</si>
  <si>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</si>
  <si>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Illinois</t>
  </si>
  <si>
    <t>Indiana</t>
  </si>
  <si>
    <t>Kansas</t>
  </si>
  <si>
    <t>Kentucky</t>
  </si>
  <si>
    <t>Louisiana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</si>
  <si>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</si>
  <si>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</si>
  <si>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</si>
  <si>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</si>
  <si>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</si>
  <si>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</si>
  <si>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</si>
  <si>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</si>
  <si>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</si>
  <si>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</si>
  <si>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</si>
  <si>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</si>
  <si>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</si>
  <si>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</si>
  <si>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</si>
  <si>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</si>
  <si>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</si>
  <si>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</si>
  <si>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</si>
  <si>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</si>
  <si>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</si>
  <si>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</si>
  <si>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</si>
  <si>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</si>
  <si>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</si>
  <si>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</si>
  <si>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</si>
  <si>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</si>
  <si>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</si>
  <si>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</si>
  <si>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Washington, D.C.</t>
  </si>
  <si>
    <t xml:space="preserve">https://taxfoundation.org/publications/state-and-local-sales-tax-rates/ </t>
  </si>
  <si>
    <t>Information source</t>
  </si>
  <si>
    <t>Fees and Service charges per night</t>
  </si>
  <si>
    <t>Number of nights</t>
  </si>
  <si>
    <t>Nightly room rate</t>
  </si>
  <si>
    <t>Cleaning fee</t>
  </si>
  <si>
    <t>Service fee</t>
  </si>
  <si>
    <t>Occupancy taxes and fees</t>
  </si>
  <si>
    <t>Daily room rate</t>
  </si>
  <si>
    <t>Daily tax rate</t>
  </si>
  <si>
    <t>State of lodging (dropdown menu for states)</t>
  </si>
  <si>
    <t>Number of people staying/splitting costs</t>
  </si>
  <si>
    <t>Airbnb Calculator</t>
  </si>
  <si>
    <t>Mark with "X" if there is State tax exemption</t>
  </si>
  <si>
    <t xml:space="preserve">Total amount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</si>
</sst>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0%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3"/>
      <color rgb="FF555555"/>
      <name val="Inherit"/>
    </font>
    <font>
      <sz val="13"/>
      <color rgb="FF555555"/>
      <name val="Courier New"/>
      <family val="3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EFEFE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Fill="1"/>
    <xf numFmtId="0" fontId="4" fillId="4" borderId="3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vertical="center" wrapText="1"/>
    </xf>
    <xf numFmtId="10" fontId="5" fillId="5" borderId="3" xfId="0" applyNumberFormat="1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10" fontId="5" fillId="4" borderId="3" xfId="0" applyNumberFormat="1" applyFont="1" applyFill="1" applyBorder="1" applyAlignment="1">
      <alignment vertical="center" wrapText="1"/>
    </xf>
    <xf numFmtId="0" fontId="6" fillId="0" borderId="0" xfId="3"/>
    <xf numFmtId="0" fontId="2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protection hidden="1"/>
    </xf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0" fillId="0" borderId="0" xfId="0" applyFill="1" applyProtection="1">
      <protection hidden="1"/>
    </xf>
    <xf numFmtId="0" fontId="0" fillId="0" borderId="0" xfId="0" applyFill="1" applyBorder="1" applyProtection="1">
      <protection hidden="1"/>
    </xf>
    <xf numFmtId="44" fontId="0" fillId="0" borderId="0" xfId="0" applyNumberFormat="1" applyProtection="1">
      <protection hidden="1"/>
    </xf>
    <xf numFmtId="0" fontId="0" fillId="0" borderId="0" xfId="0" applyAlignment="1" applyProtection="1">
      <protection hidden="1"/>
    </xf>
    <xf numFmtId="44" fontId="0" fillId="0" borderId="2" xfId="2" applyFont="1" applyFill="1" applyBorder="1" applyProtection="1">
      <protection hidden="1"/>
    </xf>
    <xf numFmtId="44" fontId="0" fillId="0" borderId="0" xfId="2" applyFont="1" applyFill="1" applyProtection="1">
      <protection hidden="1"/>
    </xf>
    <xf numFmtId="44" fontId="0" fillId="0" borderId="1" xfId="0" applyNumberFormat="1" applyFill="1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164" fontId="0" fillId="0" borderId="0" xfId="1" applyNumberFormat="1" applyFont="1" applyProtection="1">
      <protection hidden="1"/>
    </xf>
    <xf numFmtId="44" fontId="0" fillId="0" borderId="1" xfId="2" applyFont="1" applyBorder="1" applyProtection="1">
      <protection hidden="1"/>
    </xf>
    <xf numFmtId="0" fontId="0" fillId="3" borderId="0" xfId="0" applyFill="1" applyBorder="1" applyProtection="1">
      <protection hidden="1"/>
    </xf>
    <xf numFmtId="0" fontId="0" fillId="0" borderId="0" xfId="0" applyBorder="1" applyProtection="1">
      <protection hidden="1"/>
    </xf>
    <xf numFmtId="44" fontId="0" fillId="3" borderId="0" xfId="2" applyFont="1" applyFill="1" applyBorder="1" applyProtection="1">
      <protection hidden="1"/>
    </xf>
    <xf numFmtId="0" fontId="0" fillId="3" borderId="0" xfId="0" applyFill="1" applyProtection="1">
      <protection hidden="1"/>
    </xf>
    <xf numFmtId="0" fontId="0" fillId="2" borderId="2" xfId="0" applyFill="1" applyBorder="1" applyProtection="1">
      <protection locked="0"/>
    </xf>
    <xf numFmtId="44" fontId="0" fillId="2" borderId="2" xfId="2" applyFont="1" applyFill="1" applyBorder="1" applyProtection="1">
      <protection locked="0"/>
    </xf>
    <xf numFmtId="17" fontId="3" fillId="0" borderId="0" xfId="0" applyNumberFormat="1" applyFont="1" applyProtection="1">
      <protection hidden="1"/>
    </xf>
    <xf numFmtId="0" fontId="7" fillId="0" borderId="0" xfId="0" applyFont="1"/>
    <xf numFmtId="44" fontId="0" fillId="3" borderId="0" xfId="0" applyNumberFormat="1" applyFill="1" applyProtection="1">
      <protection hidden="1"/>
    </xf>
    <xf numFmtId="10" fontId="0" fillId="0" borderId="0" xfId="1" applyNumberFormat="1" applyFont="1" applyProtection="1">
      <protection hidden="1"/>
    </xf>
  </cellXfs>
  <cellStyles count="4">
    <cellStyle name="Currency" xfId="2" builtinId="4"/>
    <cellStyle name="Hyperlink" xfId="3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axfoundation.org/publications/state-and-local-sales-tax-rat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tabSelected="1" zoomScaleNormal="100" workbookViewId="0">
      <selection activeCell="A22" sqref="A22"/>
    </sheetView>
  </sheetViews>
  <sheetFormatPr defaultRowHeight="15"/>
  <cols>
    <col min="1" max="1" width="60" style="10" customWidth="1"/>
    <col min="2" max="2" width="16.28515625" style="10" customWidth="1"/>
    <col min="3" max="3" width="11.28515625" style="10" customWidth="1"/>
    <col min="4" max="4" width="9.7109375" style="10" customWidth="1"/>
    <col min="5" max="5" width="9.140625" style="10"/>
    <col min="6" max="6" width="3" style="10" customWidth="1"/>
    <col min="7" max="7" width="9.7109375" style="10" bestFit="1" customWidth="1"/>
    <col min="8" max="11" width="9.140625" style="10"/>
    <col min="12" max="12" width="12" style="10" bestFit="1" customWidth="1"/>
    <col min="13" max="16384" width="9.140625" style="10"/>
  </cols>
  <sheetData>
    <row r="1" spans="1:13" ht="21">
      <c r="A1" s="8" t="s">
        <v>120</v>
      </c>
      <c r="B1" s="9"/>
      <c r="C1" s="9"/>
      <c r="D1" s="9"/>
      <c r="E1" s="9"/>
      <c r="F1" s="9"/>
      <c r="G1" s="28">
        <v>44980</v>
      </c>
      <c r="H1" s="9"/>
      <c r="I1" s="9"/>
    </row>
    <row r="3" spans="1:13">
      <c r="A3" s="11" t="s">
        <v>8</v>
      </c>
    </row>
    <row r="4" spans="1:13" ht="15.75" thickBot="1">
      <c r="A4" s="12"/>
    </row>
    <row r="5" spans="1:13" ht="15.75" thickBot="1">
      <c r="A5" s="12" t="s">
        <v>118</v>
      </c>
      <c r="B5" s="26"/>
    </row>
    <row r="6" spans="1:13" ht="15.75" thickBot="1">
      <c r="A6" s="13" t="s">
        <v>111</v>
      </c>
      <c r="B6" s="26"/>
    </row>
    <row r="7" spans="1:13" ht="15.75" thickBot="1">
      <c r="A7" s="13" t="s">
        <v>119</v>
      </c>
      <c r="B7" s="26"/>
    </row>
    <row r="8" spans="1:13" ht="15.75" thickBot="1">
      <c r="A8" s="13" t="s">
        <v>112</v>
      </c>
      <c r="B8" s="27"/>
    </row>
    <row r="9" spans="1:13" ht="15.75" thickBot="1">
      <c r="A9" s="13" t="s">
        <v>113</v>
      </c>
      <c r="B9" s="27"/>
    </row>
    <row r="10" spans="1:13" ht="15.75" thickBot="1">
      <c r="A10" s="13" t="s">
        <v>114</v>
      </c>
      <c r="B10" s="27"/>
    </row>
    <row r="11" spans="1:13" ht="15.75" thickBot="1">
      <c r="A11" s="13" t="s">
        <v>115</v>
      </c>
      <c r="B11" s="27"/>
      <c r="K11" s="14"/>
      <c r="L11" s="14"/>
      <c r="M11" s="14"/>
    </row>
    <row r="12" spans="1:13" ht="15.75" thickBot="1">
      <c r="A12" s="15" t="s">
        <v>5</v>
      </c>
      <c r="B12" s="16">
        <f>IFERROR(B8/B7,0)</f>
        <v>0</v>
      </c>
    </row>
    <row r="13" spans="1:13" ht="15.75" thickBot="1">
      <c r="A13" s="15" t="s">
        <v>110</v>
      </c>
      <c r="B13" s="16">
        <f>IFERROR((SUM(B9:B11)/B6)/B7,0)</f>
        <v>0</v>
      </c>
    </row>
    <row r="14" spans="1:13" ht="15.75" thickBot="1">
      <c r="A14" s="15" t="s">
        <v>4</v>
      </c>
      <c r="B14" s="27"/>
      <c r="I14" s="14"/>
    </row>
    <row r="15" spans="1:13">
      <c r="E15" s="19" t="s">
        <v>1</v>
      </c>
      <c r="I15" s="14"/>
    </row>
    <row r="16" spans="1:13">
      <c r="B16" s="10" t="s">
        <v>0</v>
      </c>
      <c r="C16" s="17">
        <f>B12</f>
        <v>0</v>
      </c>
      <c r="E16" s="31" t="str">
        <f>IFERROR(G16/C16,"")</f>
        <v/>
      </c>
      <c r="G16" s="17">
        <f>B13</f>
        <v>0</v>
      </c>
    </row>
    <row r="17" spans="1:7" ht="15.75" thickBot="1">
      <c r="C17" s="18">
        <f>B14</f>
        <v>0</v>
      </c>
      <c r="D17" s="19" t="s">
        <v>2</v>
      </c>
      <c r="E17" s="20">
        <f>IFERROR(IF(VLOOKUP(B5,Sheet1!A1:D52,4)="X",VLOOKUP(B5,Sheet1!A1:D52,3),0),0)</f>
        <v>0</v>
      </c>
      <c r="F17" s="10" t="s">
        <v>3</v>
      </c>
      <c r="G17" s="21">
        <f>C16*E17</f>
        <v>0</v>
      </c>
    </row>
    <row r="18" spans="1:7">
      <c r="C18" s="17">
        <f>C16-C17</f>
        <v>0</v>
      </c>
      <c r="D18" s="12"/>
      <c r="E18" s="12"/>
      <c r="F18" s="12"/>
      <c r="G18" s="17">
        <f>G16-G17</f>
        <v>0</v>
      </c>
    </row>
    <row r="19" spans="1:7">
      <c r="C19" s="12"/>
      <c r="D19" s="12"/>
      <c r="E19" s="12"/>
      <c r="F19" s="12"/>
      <c r="G19" s="12"/>
    </row>
    <row r="20" spans="1:7">
      <c r="A20" s="22" t="s">
        <v>7</v>
      </c>
      <c r="B20" s="23"/>
      <c r="C20" s="24">
        <f>IF(C17&gt;=C16,0,(C17-C16)-(C18*E16))</f>
        <v>0</v>
      </c>
      <c r="D20" s="12"/>
      <c r="E20" s="12"/>
      <c r="F20" s="12"/>
      <c r="G20" s="12"/>
    </row>
    <row r="21" spans="1:7">
      <c r="A21" s="22"/>
      <c r="B21" s="23"/>
      <c r="C21" s="24"/>
      <c r="D21" s="12"/>
      <c r="E21" s="12"/>
      <c r="F21" s="12"/>
      <c r="G21" s="12"/>
    </row>
    <row r="22" spans="1:7">
      <c r="A22" s="25" t="s">
        <v>116</v>
      </c>
      <c r="C22" s="24">
        <f>IF(C17&gt;=C16,C16,C17)</f>
        <v>0</v>
      </c>
      <c r="D22" s="12"/>
      <c r="E22" s="12"/>
      <c r="F22" s="12"/>
      <c r="G22" s="12"/>
    </row>
    <row r="23" spans="1:7">
      <c r="A23" s="25" t="s">
        <v>117</v>
      </c>
      <c r="C23" s="24">
        <f>IFERROR(IF(C18&gt;0,G18-(C18*E16),G18),"")</f>
        <v>0</v>
      </c>
      <c r="D23" s="12"/>
      <c r="E23" s="12"/>
      <c r="F23" s="12"/>
      <c r="G23" s="12"/>
    </row>
    <row r="24" spans="1:7">
      <c r="A24" s="25" t="s">
        <v>122</v>
      </c>
      <c r="C24" s="30">
        <f>SUM(C22:C23)*B6</f>
        <v>0</v>
      </c>
    </row>
    <row r="26" spans="1:7">
      <c r="A26" s="10" t="s">
        <v>6</v>
      </c>
    </row>
  </sheetData>
  <sheetProtection algorithmName="SHA-512" hashValue="M9RAISTDHwxaUl2+3vSzHOIqSackGh70p6iAP43gDYBd+k+g0du2148F5ej0DQzHpEsWPo/O+8IMbqhe/nRIjA==" saltValue="dhz49+g0i+trFiG5GZpkVA==" spinCount="100000" sheet="1" objects="1" scenarios="1"/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showErrorMessage="1" error="Please use drop down menu to select the state where lodging occurred." xr:uid="{0B2FD4FE-E776-4484-BEFC-B06FBB2739E9}">
          <x14:formula1>
            <xm:f>Sheet1!$A$1:$A$52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42BAB-2513-4A74-869B-6F543B51BD21}">
  <dimension ref="A1:I52"/>
  <sheetViews>
    <sheetView workbookViewId="0">
      <selection activeCell="D2" sqref="D2"/>
    </sheetView>
  </sheetViews>
  <sheetFormatPr defaultRowHeight="15"/>
  <cols>
    <col min="1" max="1" width="15.28515625" bestFit="1" customWidth="1"/>
    <col min="2" max="3" width="8.42578125" bestFit="1" customWidth="1"/>
  </cols>
  <sheetData>
    <row r="1" spans="1:9" ht="50.25" thickBot="1">
      <c r="B1" s="2" t="s">
        <v>9</v>
      </c>
      <c r="C1" s="2" t="s">
        <v>10</v>
      </c>
      <c r="D1" s="29" t="s">
        <v>121</v>
      </c>
      <c r="I1" s="7" t="s">
        <v>108</v>
      </c>
    </row>
    <row r="2" spans="1:9" ht="18" thickBot="1">
      <c r="A2" s="1" t="s">
        <v>62</v>
      </c>
      <c r="B2" s="3" t="s">
        <v>11</v>
      </c>
      <c r="C2" s="4">
        <v>0.04</v>
      </c>
      <c r="I2" t="s">
        <v>109</v>
      </c>
    </row>
    <row r="3" spans="1:9" ht="35.25" thickBot="1">
      <c r="A3" s="1" t="s">
        <v>12</v>
      </c>
      <c r="B3" s="5" t="s">
        <v>12</v>
      </c>
      <c r="C3" s="6">
        <v>0</v>
      </c>
    </row>
    <row r="4" spans="1:9" ht="18" thickBot="1">
      <c r="A4" s="1" t="s">
        <v>63</v>
      </c>
      <c r="B4" s="3" t="s">
        <v>13</v>
      </c>
      <c r="C4" s="4">
        <v>5.6000000000000001E-2</v>
      </c>
    </row>
    <row r="5" spans="1:9" ht="18" thickBot="1">
      <c r="A5" s="1" t="s">
        <v>64</v>
      </c>
      <c r="B5" s="5" t="s">
        <v>14</v>
      </c>
      <c r="C5" s="6">
        <v>6.5000000000000002E-2</v>
      </c>
    </row>
    <row r="6" spans="1:9" ht="35.25" thickBot="1">
      <c r="A6" s="1" t="s">
        <v>65</v>
      </c>
      <c r="B6" s="3" t="s">
        <v>15</v>
      </c>
      <c r="C6" s="4">
        <v>7.2499999999999995E-2</v>
      </c>
    </row>
    <row r="7" spans="1:9" ht="18" thickBot="1">
      <c r="A7" s="1" t="s">
        <v>66</v>
      </c>
      <c r="B7" s="5" t="s">
        <v>16</v>
      </c>
      <c r="C7" s="6">
        <v>2.9000000000000001E-2</v>
      </c>
      <c r="D7" t="s">
        <v>2</v>
      </c>
    </row>
    <row r="8" spans="1:9" ht="18" thickBot="1">
      <c r="A8" s="1" t="s">
        <v>67</v>
      </c>
      <c r="B8" s="3" t="s">
        <v>17</v>
      </c>
      <c r="C8" s="4">
        <v>6.3500000000000001E-2</v>
      </c>
    </row>
    <row r="9" spans="1:9" ht="18" thickBot="1">
      <c r="A9" s="1" t="s">
        <v>68</v>
      </c>
      <c r="B9" s="5" t="s">
        <v>18</v>
      </c>
      <c r="C9" s="6">
        <v>0</v>
      </c>
    </row>
    <row r="10" spans="1:9" ht="18" thickBot="1">
      <c r="A10" s="1" t="s">
        <v>107</v>
      </c>
      <c r="B10" s="3" t="s">
        <v>19</v>
      </c>
      <c r="C10" s="4">
        <v>0.06</v>
      </c>
    </row>
    <row r="11" spans="1:9" ht="18" thickBot="1">
      <c r="A11" s="1" t="s">
        <v>69</v>
      </c>
      <c r="B11" s="5" t="s">
        <v>20</v>
      </c>
      <c r="C11" s="6">
        <v>0.06</v>
      </c>
    </row>
    <row r="12" spans="1:9" ht="18" thickBot="1">
      <c r="A12" s="1" t="s">
        <v>70</v>
      </c>
      <c r="B12" s="3" t="s">
        <v>21</v>
      </c>
      <c r="C12" s="4">
        <v>0.04</v>
      </c>
    </row>
    <row r="13" spans="1:9" ht="35.25" thickBot="1">
      <c r="A13" s="1" t="s">
        <v>71</v>
      </c>
      <c r="B13" s="5" t="s">
        <v>22</v>
      </c>
      <c r="C13" s="6">
        <v>0.04</v>
      </c>
    </row>
    <row r="14" spans="1:9" ht="18" thickBot="1">
      <c r="A14" s="1" t="s">
        <v>23</v>
      </c>
      <c r="B14" s="3" t="s">
        <v>23</v>
      </c>
      <c r="C14" s="4">
        <v>0.06</v>
      </c>
    </row>
    <row r="15" spans="1:9" ht="18" thickBot="1">
      <c r="A15" s="1" t="s">
        <v>72</v>
      </c>
      <c r="B15" s="5" t="s">
        <v>24</v>
      </c>
      <c r="C15" s="6">
        <v>6.25E-2</v>
      </c>
    </row>
    <row r="16" spans="1:9" ht="18" thickBot="1">
      <c r="A16" s="1" t="s">
        <v>73</v>
      </c>
      <c r="B16" s="3" t="s">
        <v>25</v>
      </c>
      <c r="C16" s="4">
        <v>7.0000000000000007E-2</v>
      </c>
    </row>
    <row r="17" spans="1:3" ht="18" thickBot="1">
      <c r="A17" s="1" t="s">
        <v>26</v>
      </c>
      <c r="B17" s="5" t="s">
        <v>26</v>
      </c>
      <c r="C17" s="6">
        <v>0.06</v>
      </c>
    </row>
    <row r="18" spans="1:3" ht="18" thickBot="1">
      <c r="A18" s="1" t="s">
        <v>74</v>
      </c>
      <c r="B18" s="3" t="s">
        <v>27</v>
      </c>
      <c r="C18" s="4">
        <v>6.5000000000000002E-2</v>
      </c>
    </row>
    <row r="19" spans="1:3" ht="18" thickBot="1">
      <c r="A19" s="1" t="s">
        <v>75</v>
      </c>
      <c r="B19" s="5" t="s">
        <v>28</v>
      </c>
      <c r="C19" s="6">
        <v>0.06</v>
      </c>
    </row>
    <row r="20" spans="1:3" ht="18" thickBot="1">
      <c r="A20" s="1" t="s">
        <v>76</v>
      </c>
      <c r="B20" s="3" t="s">
        <v>29</v>
      </c>
      <c r="C20" s="4">
        <v>4.4499999999999998E-2</v>
      </c>
    </row>
    <row r="21" spans="1:3" ht="18" thickBot="1">
      <c r="A21" s="1" t="s">
        <v>30</v>
      </c>
      <c r="B21" s="5" t="s">
        <v>30</v>
      </c>
      <c r="C21" s="6">
        <v>5.5E-2</v>
      </c>
    </row>
    <row r="22" spans="1:3" ht="18" thickBot="1">
      <c r="A22" s="1" t="s">
        <v>77</v>
      </c>
      <c r="B22" s="3" t="s">
        <v>31</v>
      </c>
      <c r="C22" s="4">
        <v>0.06</v>
      </c>
    </row>
    <row r="23" spans="1:3" ht="18" thickBot="1">
      <c r="A23" s="1" t="s">
        <v>78</v>
      </c>
      <c r="B23" s="5" t="s">
        <v>32</v>
      </c>
      <c r="C23" s="6">
        <v>6.25E-2</v>
      </c>
    </row>
    <row r="24" spans="1:3" ht="18" thickBot="1">
      <c r="A24" s="1" t="s">
        <v>79</v>
      </c>
      <c r="B24" s="3" t="s">
        <v>33</v>
      </c>
      <c r="C24" s="4">
        <v>0.06</v>
      </c>
    </row>
    <row r="25" spans="1:3" ht="18" thickBot="1">
      <c r="A25" s="1" t="s">
        <v>80</v>
      </c>
      <c r="B25" s="5" t="s">
        <v>34</v>
      </c>
      <c r="C25" s="6">
        <v>6.8750000000000006E-2</v>
      </c>
    </row>
    <row r="26" spans="1:3" ht="18" thickBot="1">
      <c r="A26" s="1" t="s">
        <v>81</v>
      </c>
      <c r="B26" s="3" t="s">
        <v>35</v>
      </c>
      <c r="C26" s="4">
        <v>7.0000000000000007E-2</v>
      </c>
    </row>
    <row r="27" spans="1:3" ht="18" thickBot="1">
      <c r="A27" s="1" t="s">
        <v>82</v>
      </c>
      <c r="B27" s="5" t="s">
        <v>36</v>
      </c>
      <c r="C27" s="6">
        <v>4.2250000000000003E-2</v>
      </c>
    </row>
    <row r="28" spans="1:3" ht="35.25" thickBot="1">
      <c r="A28" s="1" t="s">
        <v>83</v>
      </c>
      <c r="B28" s="3" t="s">
        <v>37</v>
      </c>
      <c r="C28" s="4">
        <v>0</v>
      </c>
    </row>
    <row r="29" spans="1:3" ht="18" thickBot="1">
      <c r="A29" s="1" t="s">
        <v>84</v>
      </c>
      <c r="B29" s="5" t="s">
        <v>38</v>
      </c>
      <c r="C29" s="6">
        <v>5.5E-2</v>
      </c>
    </row>
    <row r="30" spans="1:3" ht="18" thickBot="1">
      <c r="A30" s="1" t="s">
        <v>85</v>
      </c>
      <c r="B30" s="3" t="s">
        <v>39</v>
      </c>
      <c r="C30" s="4">
        <v>6.8500000000000005E-2</v>
      </c>
    </row>
    <row r="31" spans="1:3" ht="18" thickBot="1">
      <c r="A31" s="1" t="s">
        <v>86</v>
      </c>
      <c r="B31" s="5" t="s">
        <v>40</v>
      </c>
      <c r="C31" s="6">
        <v>0</v>
      </c>
    </row>
    <row r="32" spans="1:3" ht="35.25" thickBot="1">
      <c r="A32" s="1" t="s">
        <v>87</v>
      </c>
      <c r="B32" s="3" t="s">
        <v>41</v>
      </c>
      <c r="C32" s="4">
        <v>6.6250000000000003E-2</v>
      </c>
    </row>
    <row r="33" spans="1:4" ht="35.25" thickBot="1">
      <c r="A33" s="1" t="s">
        <v>88</v>
      </c>
      <c r="B33" s="5" t="s">
        <v>42</v>
      </c>
      <c r="C33" s="6">
        <v>0.05</v>
      </c>
    </row>
    <row r="34" spans="1:4" ht="18" thickBot="1">
      <c r="A34" s="1" t="s">
        <v>89</v>
      </c>
      <c r="B34" s="3" t="s">
        <v>43</v>
      </c>
      <c r="C34" s="4">
        <v>0.04</v>
      </c>
    </row>
    <row r="35" spans="1:4" ht="18" thickBot="1">
      <c r="A35" s="1" t="s">
        <v>90</v>
      </c>
      <c r="B35" s="5" t="s">
        <v>44</v>
      </c>
      <c r="C35" s="6">
        <v>4.7500000000000001E-2</v>
      </c>
    </row>
    <row r="36" spans="1:4" ht="18" thickBot="1">
      <c r="A36" s="1" t="s">
        <v>91</v>
      </c>
      <c r="B36" s="3" t="s">
        <v>45</v>
      </c>
      <c r="C36" s="4">
        <v>0.05</v>
      </c>
    </row>
    <row r="37" spans="1:4" ht="18" thickBot="1">
      <c r="A37" s="1" t="s">
        <v>46</v>
      </c>
      <c r="B37" s="5" t="s">
        <v>46</v>
      </c>
      <c r="C37" s="6">
        <v>5.7500000000000002E-2</v>
      </c>
    </row>
    <row r="38" spans="1:4" ht="18" thickBot="1">
      <c r="A38" s="1" t="s">
        <v>92</v>
      </c>
      <c r="B38" s="3" t="s">
        <v>47</v>
      </c>
      <c r="C38" s="4">
        <v>4.4999999999999998E-2</v>
      </c>
    </row>
    <row r="39" spans="1:4" ht="18" thickBot="1">
      <c r="A39" s="1" t="s">
        <v>93</v>
      </c>
      <c r="B39" s="5" t="s">
        <v>48</v>
      </c>
      <c r="C39" s="6">
        <v>0</v>
      </c>
    </row>
    <row r="40" spans="1:4" ht="18" thickBot="1">
      <c r="A40" s="1" t="s">
        <v>94</v>
      </c>
      <c r="B40" s="3" t="s">
        <v>49</v>
      </c>
      <c r="C40" s="4">
        <v>0.06</v>
      </c>
    </row>
    <row r="41" spans="1:4" ht="18" thickBot="1">
      <c r="A41" s="1" t="s">
        <v>95</v>
      </c>
      <c r="B41" s="5" t="s">
        <v>50</v>
      </c>
      <c r="C41" s="6">
        <v>7.0000000000000007E-2</v>
      </c>
    </row>
    <row r="42" spans="1:4" ht="18" thickBot="1">
      <c r="A42" s="1" t="s">
        <v>96</v>
      </c>
      <c r="B42" s="3" t="s">
        <v>51</v>
      </c>
      <c r="C42" s="4">
        <v>0.06</v>
      </c>
    </row>
    <row r="43" spans="1:4" ht="35.25" thickBot="1">
      <c r="A43" s="1" t="s">
        <v>97</v>
      </c>
      <c r="B43" s="5" t="s">
        <v>52</v>
      </c>
      <c r="C43" s="6">
        <v>4.4999999999999998E-2</v>
      </c>
    </row>
    <row r="44" spans="1:4" ht="18" thickBot="1">
      <c r="A44" s="1" t="s">
        <v>98</v>
      </c>
      <c r="B44" s="3" t="s">
        <v>53</v>
      </c>
      <c r="C44" s="4">
        <v>7.0000000000000007E-2</v>
      </c>
    </row>
    <row r="45" spans="1:4" ht="18" thickBot="1">
      <c r="A45" s="1" t="s">
        <v>99</v>
      </c>
      <c r="B45" s="5" t="s">
        <v>54</v>
      </c>
      <c r="C45" s="6">
        <v>0.06</v>
      </c>
      <c r="D45" t="s">
        <v>2</v>
      </c>
    </row>
    <row r="46" spans="1:4" ht="35.25" thickBot="1">
      <c r="A46" s="1" t="s">
        <v>100</v>
      </c>
      <c r="B46" s="3" t="s">
        <v>55</v>
      </c>
      <c r="C46" s="4">
        <v>6.0999999999999999E-2</v>
      </c>
    </row>
    <row r="47" spans="1:4" ht="18" thickBot="1">
      <c r="A47" s="1" t="s">
        <v>101</v>
      </c>
      <c r="B47" s="5" t="s">
        <v>56</v>
      </c>
      <c r="C47" s="6">
        <v>0.06</v>
      </c>
    </row>
    <row r="48" spans="1:4" ht="35.25" thickBot="1">
      <c r="A48" s="1" t="s">
        <v>102</v>
      </c>
      <c r="B48" s="3" t="s">
        <v>57</v>
      </c>
      <c r="C48" s="4">
        <v>5.2999999999999999E-2</v>
      </c>
    </row>
    <row r="49" spans="1:3" ht="18" thickBot="1">
      <c r="A49" s="1" t="s">
        <v>103</v>
      </c>
      <c r="B49" s="5" t="s">
        <v>58</v>
      </c>
      <c r="C49" s="6">
        <v>6.5000000000000002E-2</v>
      </c>
    </row>
    <row r="50" spans="1:3" ht="35.25" thickBot="1">
      <c r="A50" s="1" t="s">
        <v>104</v>
      </c>
      <c r="B50" s="3" t="s">
        <v>59</v>
      </c>
      <c r="C50" s="4">
        <v>0.06</v>
      </c>
    </row>
    <row r="51" spans="1:3" ht="18" thickBot="1">
      <c r="A51" s="1" t="s">
        <v>105</v>
      </c>
      <c r="B51" s="5" t="s">
        <v>60</v>
      </c>
      <c r="C51" s="6">
        <v>0.05</v>
      </c>
    </row>
    <row r="52" spans="1:3" ht="18" thickBot="1">
      <c r="A52" s="1" t="s">
        <v>106</v>
      </c>
      <c r="B52" s="3" t="s">
        <v>61</v>
      </c>
      <c r="C52" s="4">
        <v>0.04</v>
      </c>
    </row>
  </sheetData>
  <hyperlinks>
    <hyperlink ref="I1" r:id="rId1" xr:uid="{ED4E1D19-C14B-4607-BE5E-05DD5868E983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Lodging Exceeds Calculator</vt:lpstr>
      <vt:lpstr>Sheet1</vt:lpstr>
    </vt:vector>
  </TitlesOfParts>
  <Company>Stephen F. Austin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Cody B Scott</dc:creator>
  <cp:lastModifiedBy>SFA User</cp:lastModifiedBy>
  <cp:lastPrinted>2018-04-10T20:47:13Z</cp:lastPrinted>
  <dcterms:created xsi:type="dcterms:W3CDTF">2018-04-10T20:43:28Z</dcterms:created>
  <dcterms:modified xsi:type="dcterms:W3CDTF">2023-02-10T15:56:26Z</dcterms:modified>
</cp:coreProperties>
</file>